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<sst xmlns="http://schemas.openxmlformats.org/spreadsheetml/2006/main" count="114" uniqueCount="84">
  <si>
    <t>龙华中心车队修缮工程估算表</t>
  </si>
  <si>
    <t>序号</t>
  </si>
  <si>
    <t>项目名称</t>
  </si>
  <si>
    <t>单位</t>
  </si>
  <si>
    <t>工程量</t>
  </si>
  <si>
    <t>估算单价（元）</t>
  </si>
  <si>
    <t>估算总价（元）</t>
  </si>
  <si>
    <t>备注</t>
  </si>
  <si>
    <t>一</t>
  </si>
  <si>
    <t>分部分项工程费用</t>
  </si>
  <si>
    <t>拆除路面</t>
  </si>
  <si>
    <t>m2</t>
  </si>
  <si>
    <t>凿岩机凿挖水泥砼路面 厚度15cm内 无筋(有效值:20)</t>
  </si>
  <si>
    <t>挖沟槽土方</t>
  </si>
  <si>
    <t>m3</t>
  </si>
  <si>
    <t>挖掘机挖沟槽、基坑土方 一、二类土</t>
  </si>
  <si>
    <t>余方弃置</t>
  </si>
  <si>
    <t>1.挖掘机挖松散石方 装车
2.新型全密闭式智能泥头车运输土方 国Ⅴ柴油发动机配装DPF 满载质量31t 1km以内(实际运距:40km)</t>
  </si>
  <si>
    <t>回填方</t>
  </si>
  <si>
    <t>人工回填土 夯填原土</t>
  </si>
  <si>
    <t>种植土换填</t>
  </si>
  <si>
    <t>种植土换填1.挖掘机挖松散土方 装车
2.新型全密闭式智能泥头车运输土方 国Ⅴ柴油发动机配装DPF 满载质量31t 1km以内(实际运距:40km)</t>
  </si>
  <si>
    <t>不锈钢宣传栏</t>
  </si>
  <si>
    <t>m</t>
  </si>
  <si>
    <t>不锈钢304宣传栏（高2m长10m双面）</t>
  </si>
  <si>
    <t>高杆路灯</t>
  </si>
  <si>
    <t>盏</t>
  </si>
  <si>
    <t>1.挖掘机挖沟槽、基坑土方 一、二类土 2.垫层 3.预埋铁件 4.C25混凝土基础 5.9M高路灯安装包括200w光源及电线</t>
  </si>
  <si>
    <t>景观照明灯</t>
  </si>
  <si>
    <t>1.雕塑照明射灯含射灯混凝土基础制安</t>
  </si>
  <si>
    <t>LED100W防爆灯</t>
  </si>
  <si>
    <t>动力配电箱</t>
  </si>
  <si>
    <t>个</t>
  </si>
  <si>
    <t>(1)名称:不锈钢防水配电箱
(2)安装方式:明装满足用户需求</t>
  </si>
  <si>
    <t>设备控制箱</t>
  </si>
  <si>
    <t>(1)名称:不锈钢防水配电箱洗车场用
(2)安装方式:明装满足用户需求</t>
  </si>
  <si>
    <t>设备控制箱（加装36伏电源变压器）</t>
  </si>
  <si>
    <t>照明开关箱</t>
  </si>
  <si>
    <t>插座箱</t>
  </si>
  <si>
    <t>电力电缆</t>
  </si>
  <si>
    <t>铜芯电力电缆敷设截面25mm2以下(五芯电缆敷设)</t>
  </si>
  <si>
    <t>1.铜芯电力电缆敷设截面10mm2以下(五芯电缆敷设)</t>
  </si>
  <si>
    <t>电力电缆头</t>
  </si>
  <si>
    <t>(1)名称:户内热缩式电力电缆终端头制作、安装(1kV以下截面35mm2以下)</t>
  </si>
  <si>
    <t>管内穿线</t>
  </si>
  <si>
    <t>照明线路管内穿线 铜芯导线截面(4mm2以内)</t>
  </si>
  <si>
    <t>配管PC40</t>
  </si>
  <si>
    <t>(1)名称:刚性阻燃管 φ40×2.3
(2)配置形式:沿墙面明装</t>
  </si>
  <si>
    <t>配管PC25</t>
  </si>
  <si>
    <t>硬塑料管敷设 埋地敷设 公称直径(25mm以内)</t>
  </si>
  <si>
    <t>配管PC20</t>
  </si>
  <si>
    <t>硬塑料管敷设 埋地敷设 公称直径(20mm以内)</t>
  </si>
  <si>
    <t>电线管敷设 砖、混凝土结构明配 公称直径(25mm以内)</t>
  </si>
  <si>
    <t>栽植乔木</t>
  </si>
  <si>
    <t>株</t>
  </si>
  <si>
    <t>(1)种类:红花鸡蛋花
(2)胸径或干径:10-12cm
(3)养护期:三个月</t>
  </si>
  <si>
    <t>(1)种类:桂花A
(2)胸径或干径:8-10cm
(3)养护期:三个月</t>
  </si>
  <si>
    <t>栽植灌木</t>
  </si>
  <si>
    <t>(1)种类:山茶
(2)高度*冠幅:高度320-350cm 冠幅200-220cm
(3)养护期:三个月</t>
  </si>
  <si>
    <t>栽植花卉</t>
  </si>
  <si>
    <t>(1)花卉种类:彩霞变叶木
(2)株高或蓬径:高度30-35cm 冠幅20-25cm
(3)单位面积株数:36株/m2
(4)养护期:三个月</t>
  </si>
  <si>
    <t>铺种草皮.满铺</t>
  </si>
  <si>
    <t>大型机械设备进出场及安拆</t>
  </si>
  <si>
    <t>台次</t>
  </si>
  <si>
    <t>履带式挖掘机 1m3以内(场外运输)</t>
  </si>
  <si>
    <t>小计</t>
  </si>
  <si>
    <t>二、</t>
  </si>
  <si>
    <t>不含税工程造价</t>
  </si>
  <si>
    <t>三、</t>
  </si>
  <si>
    <t>安全文明施工措施费</t>
  </si>
  <si>
    <t>四、</t>
  </si>
  <si>
    <t>规费</t>
  </si>
  <si>
    <t>(分部分项工程费+措施项目工程费+其他项目费)中的人工费*0.3计算</t>
  </si>
  <si>
    <t>五、</t>
  </si>
  <si>
    <t>应纳税额</t>
  </si>
  <si>
    <t>增值税应纳税额</t>
  </si>
  <si>
    <t>六、</t>
  </si>
  <si>
    <t>教育附加费、城市维护建设费</t>
  </si>
  <si>
    <t>城市维护建设税、教育费附加及地方教育费附加</t>
  </si>
  <si>
    <t>七、</t>
  </si>
  <si>
    <t>暂列金</t>
  </si>
  <si>
    <t>按深圳市最新计价费率计价</t>
  </si>
  <si>
    <t>八、</t>
  </si>
  <si>
    <t>含税工程造价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</si>
</sst>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23" formatCode="\$#,##0_);\(\$#,##0\)"/>
    <numFmt numFmtId="176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7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8" fillId="2" borderId="2" applyNumberFormat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23" fontId="6" fillId="0" borderId="1" xfId="0" applyNumberFormat="1" applyFont="1" applyFill="1" applyBorder="1" applyAlignment="1" applyProtection="1">
      <alignment horizontal="left" vertical="center" wrapText="1"/>
    </xf>
    <xf numFmtId="23" fontId="6" fillId="0" borderId="1" xfId="0" applyNumberFormat="1" applyFont="1" applyFill="1" applyBorder="1" applyAlignment="1" applyProtection="1">
      <alignment horizontal="center" vertical="center" wrapText="1"/>
    </xf>
    <xf numFmtId="2" fontId="6" fillId="0" borderId="1" xfId="0" applyNumberFormat="1" applyFont="1" applyFill="1" applyBorder="1" applyAlignment="1" applyProtection="1">
      <alignment horizontal="right" vertical="center" shrinkToFit="1"/>
    </xf>
    <xf numFmtId="176" fontId="5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 applyProtection="1">
      <alignment horizontal="right" vertical="center" shrinkToFi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tabSelected="1" workbookViewId="0">
      <selection activeCell="B37" sqref="B37"/>
    </sheetView>
  </sheetViews>
  <sheetFormatPr defaultColWidth="9" defaultRowHeight="13.5" outlineLevelCol="6"/>
  <cols>
    <col min="1" max="1" width="4.625" style="1" customWidth="1"/>
    <col min="2" max="2" width="16.875" style="1" customWidth="1"/>
    <col min="3" max="3" width="5.75" style="1" customWidth="1"/>
    <col min="4" max="4" width="6.625" style="1" customWidth="1"/>
    <col min="5" max="5" width="8.625" style="1" customWidth="1"/>
    <col min="6" max="6" width="11.5" style="1" customWidth="1"/>
    <col min="7" max="7" width="31.6333333333333" style="1" customWidth="1"/>
    <col min="8" max="10" width="9" style="1"/>
    <col min="11" max="11" width="9.375" style="1"/>
    <col min="12" max="16384" width="9" style="1"/>
  </cols>
  <sheetData>
    <row r="1" ht="66" customHeight="1" spans="1:7">
      <c r="A1" s="2" t="s">
        <v>0</v>
      </c>
      <c r="B1" s="3"/>
      <c r="C1" s="2"/>
      <c r="D1" s="2"/>
      <c r="E1" s="2"/>
      <c r="F1" s="2"/>
      <c r="G1" s="4"/>
    </row>
    <row r="2" ht="28.95" customHeight="1" spans="1:7">
      <c r="A2" s="5" t="s">
        <v>1</v>
      </c>
      <c r="B2" s="6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ht="25" customHeight="1" spans="1:7">
      <c r="A3" s="7" t="s">
        <v>8</v>
      </c>
      <c r="B3" s="7" t="s">
        <v>9</v>
      </c>
      <c r="C3" s="7"/>
      <c r="D3" s="7"/>
      <c r="E3" s="7"/>
      <c r="F3" s="7"/>
      <c r="G3" s="8"/>
    </row>
    <row r="4" ht="25" customHeight="1" spans="1:7">
      <c r="A4" s="9">
        <v>1</v>
      </c>
      <c r="B4" s="10" t="s">
        <v>10</v>
      </c>
      <c r="C4" s="11" t="s">
        <v>11</v>
      </c>
      <c r="D4" s="12">
        <v>25</v>
      </c>
      <c r="E4" s="12">
        <v>33.66</v>
      </c>
      <c r="F4" s="13">
        <f t="shared" ref="F4:F31" si="0">E4*D4</f>
        <v>841.5</v>
      </c>
      <c r="G4" s="10" t="s">
        <v>12</v>
      </c>
    </row>
    <row r="5" ht="25" customHeight="1" spans="1:7">
      <c r="A5" s="9">
        <v>2</v>
      </c>
      <c r="B5" s="10" t="s">
        <v>13</v>
      </c>
      <c r="C5" s="11" t="s">
        <v>14</v>
      </c>
      <c r="D5" s="12">
        <f>435.1*0.3+25*0.3</f>
        <v>138.03</v>
      </c>
      <c r="E5" s="12">
        <v>11.39</v>
      </c>
      <c r="F5" s="13">
        <f t="shared" si="0"/>
        <v>1572.1617</v>
      </c>
      <c r="G5" s="10" t="s">
        <v>15</v>
      </c>
    </row>
    <row r="6" ht="25" customHeight="1" spans="1:7">
      <c r="A6" s="9">
        <v>3</v>
      </c>
      <c r="B6" s="10" t="s">
        <v>16</v>
      </c>
      <c r="C6" s="11" t="s">
        <v>14</v>
      </c>
      <c r="D6" s="12">
        <f>130.53+25*0.3</f>
        <v>138.03</v>
      </c>
      <c r="E6" s="12">
        <v>109.02</v>
      </c>
      <c r="F6" s="13">
        <f t="shared" si="0"/>
        <v>15048.0306</v>
      </c>
      <c r="G6" s="10" t="s">
        <v>17</v>
      </c>
    </row>
    <row r="7" ht="25" customHeight="1" spans="1:7">
      <c r="A7" s="9">
        <v>4</v>
      </c>
      <c r="B7" s="10" t="s">
        <v>18</v>
      </c>
      <c r="C7" s="11" t="s">
        <v>14</v>
      </c>
      <c r="D7" s="12">
        <f>25*0.1</f>
        <v>2.5</v>
      </c>
      <c r="E7" s="12">
        <v>35.43</v>
      </c>
      <c r="F7" s="13">
        <f t="shared" si="0"/>
        <v>88.575</v>
      </c>
      <c r="G7" s="10" t="s">
        <v>19</v>
      </c>
    </row>
    <row r="8" ht="25" customHeight="1" spans="1:7">
      <c r="A8" s="9">
        <v>5</v>
      </c>
      <c r="B8" s="10" t="s">
        <v>20</v>
      </c>
      <c r="C8" s="11" t="s">
        <v>14</v>
      </c>
      <c r="D8" s="12">
        <v>130.53</v>
      </c>
      <c r="E8" s="12">
        <f>109.02+35.53</f>
        <v>144.55</v>
      </c>
      <c r="F8" s="13">
        <f t="shared" si="0"/>
        <v>18868.1115</v>
      </c>
      <c r="G8" s="10" t="s">
        <v>21</v>
      </c>
    </row>
    <row r="9" ht="25" customHeight="1" spans="1:7">
      <c r="A9" s="9">
        <v>6</v>
      </c>
      <c r="B9" s="10" t="s">
        <v>22</v>
      </c>
      <c r="C9" s="11" t="s">
        <v>23</v>
      </c>
      <c r="D9" s="12">
        <v>10</v>
      </c>
      <c r="E9" s="12">
        <v>3270</v>
      </c>
      <c r="F9" s="13">
        <f t="shared" si="0"/>
        <v>32700</v>
      </c>
      <c r="G9" s="10" t="s">
        <v>24</v>
      </c>
    </row>
    <row r="10" ht="25" customHeight="1" spans="1:7">
      <c r="A10" s="9">
        <v>7</v>
      </c>
      <c r="B10" s="10" t="s">
        <v>25</v>
      </c>
      <c r="C10" s="11" t="s">
        <v>26</v>
      </c>
      <c r="D10" s="14">
        <v>2</v>
      </c>
      <c r="E10" s="12">
        <v>4650</v>
      </c>
      <c r="F10" s="13">
        <f t="shared" si="0"/>
        <v>9300</v>
      </c>
      <c r="G10" s="10" t="s">
        <v>27</v>
      </c>
    </row>
    <row r="11" ht="25" customHeight="1" spans="1:7">
      <c r="A11" s="9">
        <v>8</v>
      </c>
      <c r="B11" s="10" t="s">
        <v>28</v>
      </c>
      <c r="C11" s="11" t="s">
        <v>26</v>
      </c>
      <c r="D11" s="14">
        <v>18</v>
      </c>
      <c r="E11" s="12">
        <v>463.56</v>
      </c>
      <c r="F11" s="13">
        <f t="shared" si="0"/>
        <v>8344.08</v>
      </c>
      <c r="G11" s="10" t="s">
        <v>29</v>
      </c>
    </row>
    <row r="12" ht="25" customHeight="1" spans="1:7">
      <c r="A12" s="9">
        <v>9</v>
      </c>
      <c r="B12" s="10" t="s">
        <v>30</v>
      </c>
      <c r="C12" s="11" t="s">
        <v>26</v>
      </c>
      <c r="D12" s="12">
        <v>9</v>
      </c>
      <c r="E12" s="12">
        <v>358.65</v>
      </c>
      <c r="F12" s="13">
        <f t="shared" si="0"/>
        <v>3227.85</v>
      </c>
      <c r="G12" s="10" t="s">
        <v>30</v>
      </c>
    </row>
    <row r="13" ht="25" customHeight="1" spans="1:7">
      <c r="A13" s="9">
        <v>10</v>
      </c>
      <c r="B13" s="10" t="s">
        <v>31</v>
      </c>
      <c r="C13" s="11" t="s">
        <v>32</v>
      </c>
      <c r="D13" s="12">
        <v>1</v>
      </c>
      <c r="E13" s="12">
        <v>3285</v>
      </c>
      <c r="F13" s="13">
        <f t="shared" si="0"/>
        <v>3285</v>
      </c>
      <c r="G13" s="15" t="s">
        <v>33</v>
      </c>
    </row>
    <row r="14" ht="25" customHeight="1" spans="1:7">
      <c r="A14" s="9">
        <v>11</v>
      </c>
      <c r="B14" s="10" t="s">
        <v>34</v>
      </c>
      <c r="C14" s="11" t="s">
        <v>32</v>
      </c>
      <c r="D14" s="12">
        <v>1</v>
      </c>
      <c r="E14" s="12">
        <v>1890</v>
      </c>
      <c r="F14" s="13">
        <f t="shared" si="0"/>
        <v>1890</v>
      </c>
      <c r="G14" s="15" t="s">
        <v>35</v>
      </c>
    </row>
    <row r="15" ht="42" customHeight="1" spans="1:7">
      <c r="A15" s="9">
        <v>12</v>
      </c>
      <c r="B15" s="10" t="s">
        <v>36</v>
      </c>
      <c r="C15" s="11" t="s">
        <v>32</v>
      </c>
      <c r="D15" s="12">
        <v>1</v>
      </c>
      <c r="E15" s="12">
        <v>3800</v>
      </c>
      <c r="F15" s="13">
        <f t="shared" si="0"/>
        <v>3800</v>
      </c>
      <c r="G15" s="15" t="s">
        <v>33</v>
      </c>
    </row>
    <row r="16" ht="24" spans="1:7">
      <c r="A16" s="9">
        <v>13</v>
      </c>
      <c r="B16" s="10" t="s">
        <v>37</v>
      </c>
      <c r="C16" s="11" t="s">
        <v>32</v>
      </c>
      <c r="D16" s="12">
        <v>1</v>
      </c>
      <c r="E16" s="12">
        <v>1350</v>
      </c>
      <c r="F16" s="13">
        <f t="shared" si="0"/>
        <v>1350</v>
      </c>
      <c r="G16" s="15" t="s">
        <v>33</v>
      </c>
    </row>
    <row r="17" ht="24" spans="1:7">
      <c r="A17" s="9">
        <v>14</v>
      </c>
      <c r="B17" s="10" t="s">
        <v>38</v>
      </c>
      <c r="C17" s="11" t="s">
        <v>32</v>
      </c>
      <c r="D17" s="12">
        <v>3</v>
      </c>
      <c r="E17" s="12">
        <v>2850</v>
      </c>
      <c r="F17" s="13">
        <f t="shared" si="0"/>
        <v>8550</v>
      </c>
      <c r="G17" s="15" t="s">
        <v>33</v>
      </c>
    </row>
    <row r="18" ht="25" customHeight="1" spans="1:7">
      <c r="A18" s="9">
        <v>15</v>
      </c>
      <c r="B18" s="16" t="s">
        <v>39</v>
      </c>
      <c r="C18" s="17" t="s">
        <v>23</v>
      </c>
      <c r="D18" s="9">
        <v>46.44</v>
      </c>
      <c r="E18" s="9">
        <v>78.62</v>
      </c>
      <c r="F18" s="13">
        <f t="shared" si="0"/>
        <v>3651.1128</v>
      </c>
      <c r="G18" s="15" t="s">
        <v>40</v>
      </c>
    </row>
    <row r="19" ht="25" customHeight="1" spans="1:7">
      <c r="A19" s="9">
        <v>16</v>
      </c>
      <c r="B19" s="10" t="s">
        <v>39</v>
      </c>
      <c r="C19" s="17" t="s">
        <v>23</v>
      </c>
      <c r="D19" s="12">
        <v>125.3</v>
      </c>
      <c r="E19" s="12">
        <v>29.65</v>
      </c>
      <c r="F19" s="13">
        <f t="shared" si="0"/>
        <v>3715.145</v>
      </c>
      <c r="G19" s="10" t="s">
        <v>41</v>
      </c>
    </row>
    <row r="20" ht="25" customHeight="1" spans="1:7">
      <c r="A20" s="9">
        <v>17</v>
      </c>
      <c r="B20" s="10" t="s">
        <v>42</v>
      </c>
      <c r="C20" s="11" t="s">
        <v>32</v>
      </c>
      <c r="D20" s="14">
        <v>6</v>
      </c>
      <c r="E20" s="12">
        <v>235</v>
      </c>
      <c r="F20" s="13">
        <f t="shared" si="0"/>
        <v>1410</v>
      </c>
      <c r="G20" s="10" t="s">
        <v>43</v>
      </c>
    </row>
    <row r="21" ht="25" customHeight="1" spans="1:7">
      <c r="A21" s="9">
        <v>18</v>
      </c>
      <c r="B21" s="10" t="s">
        <v>44</v>
      </c>
      <c r="C21" s="11" t="s">
        <v>23</v>
      </c>
      <c r="D21" s="14">
        <v>120</v>
      </c>
      <c r="E21" s="12">
        <v>4.36</v>
      </c>
      <c r="F21" s="13">
        <f t="shared" si="0"/>
        <v>523.2</v>
      </c>
      <c r="G21" s="10" t="s">
        <v>45</v>
      </c>
    </row>
    <row r="22" ht="25" customHeight="1" spans="1:7">
      <c r="A22" s="9">
        <v>19</v>
      </c>
      <c r="B22" s="10" t="s">
        <v>46</v>
      </c>
      <c r="C22" s="11" t="s">
        <v>23</v>
      </c>
      <c r="D22" s="14">
        <v>46.44</v>
      </c>
      <c r="E22" s="12">
        <v>16</v>
      </c>
      <c r="F22" s="13">
        <f t="shared" si="0"/>
        <v>743.04</v>
      </c>
      <c r="G22" s="10" t="s">
        <v>47</v>
      </c>
    </row>
    <row r="23" ht="25" customHeight="1" spans="1:7">
      <c r="A23" s="9">
        <v>20</v>
      </c>
      <c r="B23" s="10" t="s">
        <v>48</v>
      </c>
      <c r="C23" s="11" t="s">
        <v>23</v>
      </c>
      <c r="D23" s="12">
        <v>131.3</v>
      </c>
      <c r="E23" s="12">
        <v>9.88</v>
      </c>
      <c r="F23" s="13">
        <f t="shared" si="0"/>
        <v>1297.244</v>
      </c>
      <c r="G23" s="10" t="s">
        <v>49</v>
      </c>
    </row>
    <row r="24" ht="25" customHeight="1" spans="1:7">
      <c r="A24" s="9">
        <v>21</v>
      </c>
      <c r="B24" s="10" t="s">
        <v>50</v>
      </c>
      <c r="C24" s="11" t="s">
        <v>23</v>
      </c>
      <c r="D24" s="12">
        <v>85</v>
      </c>
      <c r="E24" s="12">
        <v>7.94</v>
      </c>
      <c r="F24" s="13">
        <f t="shared" si="0"/>
        <v>674.9</v>
      </c>
      <c r="G24" s="10" t="s">
        <v>51</v>
      </c>
    </row>
    <row r="25" ht="25" customHeight="1" spans="1:7">
      <c r="A25" s="9">
        <v>22</v>
      </c>
      <c r="B25" s="10" t="s">
        <v>50</v>
      </c>
      <c r="C25" s="11" t="s">
        <v>23</v>
      </c>
      <c r="D25" s="12">
        <v>72</v>
      </c>
      <c r="E25" s="12">
        <v>19.24</v>
      </c>
      <c r="F25" s="13">
        <f t="shared" si="0"/>
        <v>1385.28</v>
      </c>
      <c r="G25" s="10" t="s">
        <v>52</v>
      </c>
    </row>
    <row r="26" ht="25" customHeight="1" spans="1:7">
      <c r="A26" s="9">
        <v>23</v>
      </c>
      <c r="B26" s="10" t="s">
        <v>53</v>
      </c>
      <c r="C26" s="11" t="s">
        <v>54</v>
      </c>
      <c r="D26" s="12">
        <v>2</v>
      </c>
      <c r="E26" s="12">
        <v>5831.75</v>
      </c>
      <c r="F26" s="13">
        <f t="shared" si="0"/>
        <v>11663.5</v>
      </c>
      <c r="G26" s="10" t="s">
        <v>55</v>
      </c>
    </row>
    <row r="27" ht="25" customHeight="1" spans="1:7">
      <c r="A27" s="9">
        <v>24</v>
      </c>
      <c r="B27" s="10" t="s">
        <v>53</v>
      </c>
      <c r="C27" s="11" t="s">
        <v>54</v>
      </c>
      <c r="D27" s="12">
        <v>4</v>
      </c>
      <c r="E27" s="12">
        <v>1463.47</v>
      </c>
      <c r="F27" s="13">
        <f t="shared" si="0"/>
        <v>5853.88</v>
      </c>
      <c r="G27" s="10" t="s">
        <v>56</v>
      </c>
    </row>
    <row r="28" ht="25" customHeight="1" spans="1:7">
      <c r="A28" s="9">
        <v>25</v>
      </c>
      <c r="B28" s="10" t="s">
        <v>57</v>
      </c>
      <c r="C28" s="11" t="s">
        <v>54</v>
      </c>
      <c r="D28" s="12">
        <v>8</v>
      </c>
      <c r="E28" s="12">
        <v>3631.65</v>
      </c>
      <c r="F28" s="13">
        <f t="shared" si="0"/>
        <v>29053.2</v>
      </c>
      <c r="G28" s="10" t="s">
        <v>58</v>
      </c>
    </row>
    <row r="29" ht="25" customHeight="1" spans="1:7">
      <c r="A29" s="9">
        <v>26</v>
      </c>
      <c r="B29" s="10" t="s">
        <v>59</v>
      </c>
      <c r="C29" s="11" t="s">
        <v>11</v>
      </c>
      <c r="D29" s="12">
        <v>89</v>
      </c>
      <c r="E29" s="12">
        <v>160.71</v>
      </c>
      <c r="F29" s="13">
        <f t="shared" si="0"/>
        <v>14303.19</v>
      </c>
      <c r="G29" s="10" t="s">
        <v>60</v>
      </c>
    </row>
    <row r="30" ht="25" customHeight="1" spans="1:7">
      <c r="A30" s="9">
        <v>27</v>
      </c>
      <c r="B30" s="10" t="s">
        <v>61</v>
      </c>
      <c r="C30" s="11" t="s">
        <v>11</v>
      </c>
      <c r="D30" s="12">
        <f>435.1-89</f>
        <v>346.1</v>
      </c>
      <c r="E30" s="12">
        <v>35</v>
      </c>
      <c r="F30" s="13">
        <f t="shared" si="0"/>
        <v>12113.5</v>
      </c>
      <c r="G30" s="10" t="s">
        <v>61</v>
      </c>
    </row>
    <row r="31" ht="25" customHeight="1" spans="1:7">
      <c r="A31" s="9">
        <v>28</v>
      </c>
      <c r="B31" s="10" t="s">
        <v>62</v>
      </c>
      <c r="C31" s="11" t="s">
        <v>63</v>
      </c>
      <c r="D31" s="14">
        <v>1</v>
      </c>
      <c r="E31" s="12">
        <v>5151.37</v>
      </c>
      <c r="F31" s="13">
        <f t="shared" si="0"/>
        <v>5151.37</v>
      </c>
      <c r="G31" s="10" t="s">
        <v>64</v>
      </c>
    </row>
    <row r="32" ht="25" customHeight="1" spans="1:7">
      <c r="A32" s="9"/>
      <c r="B32" s="9"/>
      <c r="C32" s="9"/>
      <c r="D32" s="9"/>
      <c r="E32" s="7" t="s">
        <v>65</v>
      </c>
      <c r="F32" s="18">
        <f>SUM(F4:F31)</f>
        <v>200403.8706</v>
      </c>
      <c r="G32" s="16"/>
    </row>
    <row r="33" ht="25" customHeight="1" spans="1:7">
      <c r="A33" s="9" t="s">
        <v>66</v>
      </c>
      <c r="B33" s="9" t="s">
        <v>67</v>
      </c>
      <c r="C33" s="9"/>
      <c r="D33" s="9"/>
      <c r="E33" s="9"/>
      <c r="F33" s="18">
        <f>F32</f>
        <v>200403.8706</v>
      </c>
      <c r="G33" s="9"/>
    </row>
    <row r="34" ht="25" customHeight="1" spans="1:7">
      <c r="A34" s="9" t="s">
        <v>68</v>
      </c>
      <c r="B34" s="9" t="s">
        <v>69</v>
      </c>
      <c r="C34" s="19">
        <v>0.02</v>
      </c>
      <c r="D34" s="9"/>
      <c r="E34" s="9"/>
      <c r="F34" s="18">
        <f>F33*C34</f>
        <v>4008.077412</v>
      </c>
      <c r="G34" s="9"/>
    </row>
    <row r="35" ht="25" customHeight="1" spans="1:7">
      <c r="A35" s="9" t="s">
        <v>70</v>
      </c>
      <c r="B35" s="9" t="s">
        <v>71</v>
      </c>
      <c r="C35" s="20">
        <f>18%*0.3</f>
        <v>0.054</v>
      </c>
      <c r="D35" s="9"/>
      <c r="E35" s="20"/>
      <c r="F35" s="18">
        <f>(F33+F34)*C35</f>
        <v>11038.245192648</v>
      </c>
      <c r="G35" s="9" t="s">
        <v>72</v>
      </c>
    </row>
    <row r="36" ht="25" customHeight="1" spans="1:7">
      <c r="A36" s="9" t="s">
        <v>73</v>
      </c>
      <c r="B36" s="9" t="s">
        <v>74</v>
      </c>
      <c r="C36" s="19">
        <v>0.0314</v>
      </c>
      <c r="D36" s="9"/>
      <c r="E36" s="19"/>
      <c r="F36" s="18">
        <f>+(F33+F35+F34)*C36</f>
        <v>6765.13606662595</v>
      </c>
      <c r="G36" s="9" t="s">
        <v>75</v>
      </c>
    </row>
    <row r="37" ht="25" customHeight="1" spans="1:7">
      <c r="A37" s="9" t="s">
        <v>76</v>
      </c>
      <c r="B37" s="9" t="s">
        <v>77</v>
      </c>
      <c r="C37" s="19">
        <v>0.12</v>
      </c>
      <c r="D37" s="9"/>
      <c r="E37" s="19"/>
      <c r="F37" s="18">
        <f>+F36*C37</f>
        <v>811.816327995114</v>
      </c>
      <c r="G37" s="9" t="s">
        <v>78</v>
      </c>
    </row>
    <row r="38" ht="25" customHeight="1" spans="1:7">
      <c r="A38" s="9" t="s">
        <v>79</v>
      </c>
      <c r="B38" s="9" t="s">
        <v>80</v>
      </c>
      <c r="C38" s="19">
        <v>0.1</v>
      </c>
      <c r="D38" s="9"/>
      <c r="E38" s="19"/>
      <c r="F38" s="18">
        <f>+F33*0.1</f>
        <v>20040.38706</v>
      </c>
      <c r="G38" s="9" t="s">
        <v>81</v>
      </c>
    </row>
    <row r="39" ht="25" customHeight="1" spans="1:7">
      <c r="A39" s="21" t="s">
        <v>82</v>
      </c>
      <c r="B39" s="9" t="s">
        <v>83</v>
      </c>
      <c r="C39" s="19"/>
      <c r="D39" s="9"/>
      <c r="E39" s="19"/>
      <c r="F39" s="18">
        <f>SUM(F33:F38)</f>
        <v>243067.532659269</v>
      </c>
      <c r="G39" s="9" t="s">
        <v>81</v>
      </c>
    </row>
  </sheetData>
  <mergeCells count="1">
    <mergeCell ref="A1:G1"/>
  </mergeCells>
  <printOptions horizontalCentered="1"/>
  <pageMargins left="0.700694444444444" right="0.700694444444444" top="0.472222222222222" bottom="0.751388888888889" header="0.298611111111111" footer="0.298611111111111"/>
  <pageSetup paperSize="9" orientation="portrait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李潜</cp:lastModifiedBy>
  <dcterms:created xsi:type="dcterms:W3CDTF">2019-05-23T02:05:00Z</dcterms:created>
  <dcterms:modified xsi:type="dcterms:W3CDTF">2019-10-16T08:21:37Z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